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104" yWindow="180" windowWidth="24360" windowHeight="17496" tabRatio="500"/>
  </bookViews>
  <sheets>
    <sheet name="Main" sheetId="1" r:id="rId1"/>
    <sheet name="Factors" sheetId="2" r:id="rId2"/>
  </sheets>
  <definedNames>
    <definedName name="_xlnm.Print_Area" localSheetId="1">Factors!$A$1:$H$44</definedName>
    <definedName name="_xlnm.Print_Area" localSheetId="0">Main!$A$1:$L$51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" i="1" l="1"/>
  <c r="D39" i="1"/>
  <c r="K20" i="1"/>
  <c r="L20" i="1"/>
  <c r="H14" i="1"/>
  <c r="I14" i="1"/>
  <c r="H16" i="1"/>
  <c r="I16" i="1"/>
  <c r="I17" i="1"/>
  <c r="H18" i="1"/>
  <c r="I18" i="1"/>
  <c r="H20" i="1"/>
  <c r="I20" i="1"/>
  <c r="I13" i="1"/>
  <c r="L13" i="1"/>
  <c r="G20" i="1"/>
  <c r="J20" i="1" s="1"/>
  <c r="E30" i="2"/>
  <c r="G19" i="1"/>
  <c r="G18" i="1"/>
  <c r="J18" i="1" s="1"/>
  <c r="E28" i="2"/>
  <c r="G17" i="1"/>
  <c r="G16" i="1"/>
  <c r="E26" i="2"/>
  <c r="G15" i="1"/>
  <c r="E24" i="2"/>
  <c r="G13" i="1" s="1"/>
  <c r="G14" i="1"/>
  <c r="E14" i="2"/>
  <c r="E31" i="2" s="1"/>
  <c r="G14" i="2"/>
  <c r="F14" i="2"/>
  <c r="G30" i="2"/>
  <c r="I19" i="1" s="1"/>
  <c r="F30" i="2"/>
  <c r="H19" i="1" s="1"/>
  <c r="E12" i="2"/>
  <c r="E29" i="2" s="1"/>
  <c r="G12" i="2"/>
  <c r="F12" i="2"/>
  <c r="G28" i="2"/>
  <c r="F28" i="2"/>
  <c r="H17" i="1" s="1"/>
  <c r="E10" i="2"/>
  <c r="E27" i="2" s="1"/>
  <c r="G10" i="2"/>
  <c r="F10" i="2"/>
  <c r="G26" i="2"/>
  <c r="I15" i="1" s="1"/>
  <c r="L15" i="1" s="1"/>
  <c r="F26" i="2"/>
  <c r="H15" i="1" s="1"/>
  <c r="E8" i="2"/>
  <c r="E25" i="2" s="1"/>
  <c r="G8" i="2"/>
  <c r="F8" i="2"/>
  <c r="G24" i="2"/>
  <c r="F24" i="2"/>
  <c r="H13" i="1" s="1"/>
  <c r="B8" i="2"/>
  <c r="B25" i="2" s="1"/>
  <c r="C8" i="2"/>
  <c r="D8" i="2"/>
  <c r="B26" i="2"/>
  <c r="C26" i="2"/>
  <c r="D26" i="2"/>
  <c r="B10" i="2"/>
  <c r="B27" i="2"/>
  <c r="C10" i="2"/>
  <c r="C27" i="2"/>
  <c r="D10" i="2"/>
  <c r="D27" i="2"/>
  <c r="B28" i="2"/>
  <c r="D28" i="2" s="1"/>
  <c r="C28" i="2"/>
  <c r="B12" i="2"/>
  <c r="B29" i="2"/>
  <c r="C12" i="2"/>
  <c r="C29" i="2"/>
  <c r="D12" i="2"/>
  <c r="D29" i="2"/>
  <c r="B30" i="2"/>
  <c r="C30" i="2" s="1"/>
  <c r="B14" i="2"/>
  <c r="B31" i="2"/>
  <c r="C14" i="2"/>
  <c r="C31" i="2"/>
  <c r="D14" i="2"/>
  <c r="D31" i="2"/>
  <c r="B24" i="2"/>
  <c r="D24" i="2"/>
  <c r="C24" i="2"/>
  <c r="E13" i="1"/>
  <c r="F13" i="1"/>
  <c r="K13" i="1" s="1"/>
  <c r="E14" i="1"/>
  <c r="F14" i="1"/>
  <c r="K14" i="1" s="1"/>
  <c r="J14" i="1"/>
  <c r="E20" i="1"/>
  <c r="F20" i="1"/>
  <c r="E15" i="1"/>
  <c r="F15" i="1"/>
  <c r="J15" i="1"/>
  <c r="E16" i="1"/>
  <c r="F16" i="1"/>
  <c r="J16" i="1" s="1"/>
  <c r="E17" i="1"/>
  <c r="F17" i="1"/>
  <c r="J17" i="1"/>
  <c r="E18" i="1"/>
  <c r="F18" i="1"/>
  <c r="K18" i="1" s="1"/>
  <c r="E19" i="1"/>
  <c r="F19" i="1" s="1"/>
  <c r="B39" i="1"/>
  <c r="B21" i="1"/>
  <c r="G29" i="2" l="1"/>
  <c r="F29" i="2"/>
  <c r="C25" i="2"/>
  <c r="D25" i="2"/>
  <c r="J19" i="1"/>
  <c r="K19" i="1"/>
  <c r="L19" i="1"/>
  <c r="K15" i="1"/>
  <c r="K21" i="1" s="1"/>
  <c r="C27" i="1" s="1"/>
  <c r="G27" i="2"/>
  <c r="F27" i="2"/>
  <c r="G31" i="2"/>
  <c r="F31" i="2"/>
  <c r="K17" i="1"/>
  <c r="G25" i="2"/>
  <c r="F25" i="2"/>
  <c r="L16" i="1"/>
  <c r="K16" i="1"/>
  <c r="J13" i="1"/>
  <c r="J21" i="1" s="1"/>
  <c r="B27" i="1" s="1"/>
  <c r="L18" i="1"/>
  <c r="L14" i="1"/>
  <c r="L21" i="1" s="1"/>
  <c r="D27" i="1" s="1"/>
  <c r="F21" i="1"/>
  <c r="D30" i="2"/>
  <c r="L17" i="1"/>
  <c r="C31" i="1" l="1"/>
  <c r="C30" i="1"/>
  <c r="D31" i="1"/>
  <c r="D30" i="1"/>
  <c r="B31" i="1"/>
  <c r="B40" i="1" s="1"/>
  <c r="B41" i="1" s="1"/>
  <c r="B30" i="1"/>
  <c r="D40" i="1" l="1"/>
  <c r="D41" i="1" s="1"/>
  <c r="C40" i="1"/>
  <c r="C41" i="1" s="1"/>
</calcChain>
</file>

<file path=xl/comments1.xml><?xml version="1.0" encoding="utf-8"?>
<comments xmlns="http://schemas.openxmlformats.org/spreadsheetml/2006/main">
  <authors>
    <author>Paul Mathew</author>
  </authors>
  <commentList>
    <comment ref="B12" authorId="0">
      <text>
        <r>
          <rPr>
            <sz val="9"/>
            <color indexed="81"/>
            <rFont val="Calibri"/>
            <family val="2"/>
          </rPr>
          <t>Perimeter floor area impacted by the system.</t>
        </r>
      </text>
    </comment>
    <comment ref="C12" authorId="0">
      <text>
        <r>
          <rPr>
            <sz val="9"/>
            <color indexed="81"/>
            <rFont val="Calibri"/>
            <family val="2"/>
          </rPr>
          <t>15' daylight zone can be modeled by selecting 25' two rows dim. But impacted area should include 25' perimeter dept</t>
        </r>
        <r>
          <rPr>
            <b/>
            <sz val="9"/>
            <color indexed="81"/>
            <rFont val="Calibri"/>
            <family val="2"/>
          </rPr>
          <t xml:space="preserve">h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2" authorId="0">
      <text>
        <r>
          <rPr>
            <sz val="9"/>
            <color indexed="81"/>
            <rFont val="Calibri"/>
            <family val="2"/>
          </rPr>
          <t>LPD with all lights on without dimming. If retrofit includes lamp/ballast upgrade, use post-retrofit LPD. (This estimator is solely for dimming and tuning savings)</t>
        </r>
      </text>
    </comment>
    <comment ref="E12" authorId="0">
      <text>
        <r>
          <rPr>
            <sz val="9"/>
            <color indexed="81"/>
            <rFont val="Calibri"/>
            <family val="2"/>
          </rPr>
          <t xml:space="preserve">Hours that lights are scheduled to be on. i.e. normal occupancy hours. </t>
        </r>
      </text>
    </comment>
    <comment ref="A28" authorId="0">
      <text>
        <r>
          <rPr>
            <sz val="9"/>
            <color indexed="81"/>
            <rFont val="Calibri"/>
            <family val="2"/>
          </rPr>
          <t>See "Factors" tab for assumptions for different building types</t>
        </r>
      </text>
    </comment>
    <comment ref="A29" authorId="0">
      <text>
        <r>
          <rPr>
            <sz val="9"/>
            <color indexed="81"/>
            <rFont val="Calibri"/>
            <family val="2"/>
          </rPr>
          <t>See "Factors" tab for assumptions for different building types</t>
        </r>
      </text>
    </comment>
    <comment ref="A37" authorId="0">
      <text>
        <r>
          <rPr>
            <sz val="9"/>
            <color indexed="81"/>
            <rFont val="Calibri"/>
            <family val="2"/>
          </rPr>
          <t>From utility bills</t>
        </r>
      </text>
    </comment>
    <comment ref="A38" authorId="0">
      <text>
        <r>
          <rPr>
            <sz val="9"/>
            <color indexed="81"/>
            <rFont val="Calibri"/>
            <family val="2"/>
          </rPr>
          <t>From utility bills</t>
        </r>
      </text>
    </comment>
  </commentList>
</comments>
</file>

<file path=xl/sharedStrings.xml><?xml version="1.0" encoding="utf-8"?>
<sst xmlns="http://schemas.openxmlformats.org/spreadsheetml/2006/main" count="115" uniqueCount="74">
  <si>
    <t>Orientation</t>
  </si>
  <si>
    <t>N</t>
  </si>
  <si>
    <t>NE</t>
  </si>
  <si>
    <t>E</t>
  </si>
  <si>
    <t>SE</t>
  </si>
  <si>
    <t>S</t>
  </si>
  <si>
    <t>SW</t>
  </si>
  <si>
    <t>W</t>
  </si>
  <si>
    <t>NW</t>
  </si>
  <si>
    <t>Total</t>
  </si>
  <si>
    <t>Impacted Area (sf)</t>
  </si>
  <si>
    <t xml:space="preserve">Annual "occupied mode" hours </t>
  </si>
  <si>
    <t>Annual lighting energy savings</t>
  </si>
  <si>
    <t>Annual electricity use (kWh)</t>
  </si>
  <si>
    <t>Annual gas use (kWh)</t>
  </si>
  <si>
    <t>Annual site energy (kWh)</t>
  </si>
  <si>
    <t>Annual site energy savings</t>
  </si>
  <si>
    <t>Site energy savings %</t>
  </si>
  <si>
    <t>Large Office</t>
  </si>
  <si>
    <t>Medium Office</t>
  </si>
  <si>
    <t>Primary School</t>
  </si>
  <si>
    <t>Secondary School</t>
  </si>
  <si>
    <t>Automated Shading and Daylight Dimming - Site Savings Estimator</t>
  </si>
  <si>
    <t>Low</t>
  </si>
  <si>
    <t>High</t>
  </si>
  <si>
    <t>25' two rows dim</t>
  </si>
  <si>
    <t>25' three rows dim</t>
  </si>
  <si>
    <t xml:space="preserve">Dimming zone </t>
  </si>
  <si>
    <t>Lighting % savings (low)</t>
  </si>
  <si>
    <t xml:space="preserve">Lighting % savings (high) </t>
  </si>
  <si>
    <t>Lighting % savings (avg)</t>
  </si>
  <si>
    <t>Average</t>
  </si>
  <si>
    <t>Metric</t>
  </si>
  <si>
    <t>Lighting Power Density  (W/sf)</t>
  </si>
  <si>
    <t>Lighting kWh Impacted  baseline</t>
  </si>
  <si>
    <t xml:space="preserve"> Lighting kWh savings (avg)</t>
  </si>
  <si>
    <t>Lighting kWh savings (low)</t>
  </si>
  <si>
    <t>Lighting kWh savings (high)</t>
  </si>
  <si>
    <t>HVAC factors</t>
  </si>
  <si>
    <t>Avg</t>
  </si>
  <si>
    <t>System Type</t>
  </si>
  <si>
    <t>HVAC energy factor 
(kWh change/kWh lighting saved)</t>
  </si>
  <si>
    <t>Building Prototype</t>
  </si>
  <si>
    <t>Untuned basline 
(as % of tuned baseline)</t>
  </si>
  <si>
    <t>Assumptions and limitations</t>
  </si>
  <si>
    <r>
      <t xml:space="preserve">Lighting savings factors - </t>
    </r>
    <r>
      <rPr>
        <b/>
        <i/>
        <sz val="12"/>
        <color rgb="FF0000FF"/>
        <rFont val="Calibri"/>
        <family val="2"/>
        <scheme val="minor"/>
      </rPr>
      <t>without</t>
    </r>
    <r>
      <rPr>
        <b/>
        <sz val="12"/>
        <color rgb="FF0000FF"/>
        <rFont val="Calibri"/>
        <family val="2"/>
        <scheme val="minor"/>
      </rPr>
      <t xml:space="preserve"> tuning savings</t>
    </r>
  </si>
  <si>
    <r>
      <t xml:space="preserve">Lighting savings factors - </t>
    </r>
    <r>
      <rPr>
        <b/>
        <i/>
        <sz val="12"/>
        <color rgb="FF0000FF"/>
        <rFont val="Calibri"/>
        <family val="2"/>
        <scheme val="minor"/>
      </rPr>
      <t>with</t>
    </r>
    <r>
      <rPr>
        <b/>
        <sz val="12"/>
        <color rgb="FF0000FF"/>
        <rFont val="Calibri"/>
        <family val="2"/>
        <scheme val="minor"/>
      </rPr>
      <t xml:space="preserve"> tuning savings</t>
    </r>
  </si>
  <si>
    <t>1. See the "Factors" tab for lighting and HVAC savings factors and assumptions</t>
  </si>
  <si>
    <t xml:space="preserve">Use this worksheet to estimate the range of whole building lighting, HVAC and site energy savings from automated shading and dimming.  </t>
  </si>
  <si>
    <t>See notes below for key assumptions and limitations. See cell comments for additional guidance.</t>
  </si>
  <si>
    <t xml:space="preserve">This estimator is intended to support site screening. It is NOT intended for incentive calculation or M&amp;V. </t>
  </si>
  <si>
    <t>2. Lighting savings is solely from dimming and includes institutional tuning. Tuning baseline assumptions can be modified on "Factiors" tab.</t>
  </si>
  <si>
    <t>Chicago Climate</t>
  </si>
  <si>
    <t>Savings Factors - Chicago Climate</t>
  </si>
  <si>
    <t xml:space="preserve">4. Savings factors are for Chicago climate, using TMY data. </t>
  </si>
  <si>
    <t>5. Savings factors for other locations may be calculated using the methodology documented in the technical report.</t>
  </si>
  <si>
    <t>Step 1: Calculate annual lighting energy savings</t>
  </si>
  <si>
    <t>Step 2: Calculate annual HVAC energy savings</t>
  </si>
  <si>
    <t>Step 3: Calculate annual site energy savings</t>
  </si>
  <si>
    <t>HVAC elec factor (kWh change/kWh lighting saved)</t>
  </si>
  <si>
    <t>HVAC gas factor (kWh change/kWh lighting saved)</t>
  </si>
  <si>
    <t>Annual elec energy savings (kWh)</t>
  </si>
  <si>
    <t>Annual gas energy savings (kWh)</t>
  </si>
  <si>
    <t>Electricity</t>
  </si>
  <si>
    <t>Gas</t>
  </si>
  <si>
    <t>Data are derived from the savings factors without tuning (above) and tuning baseline assumption, which can be adjusted.</t>
  </si>
  <si>
    <t>Data are derived from Energyplus simulations of the DOE prototype models</t>
  </si>
  <si>
    <t>Data are based on FLEXLAB measured savings</t>
  </si>
  <si>
    <t>Packaged units with electric reheat.</t>
  </si>
  <si>
    <t>Central electric chiller and gas boiler. 
Hot water reheat.</t>
  </si>
  <si>
    <t>3. HVAC savings are based on DOE prototype models. Be sure to review system type and associated fuel source assumptions</t>
  </si>
  <si>
    <t>Packaged units with gas heating.</t>
  </si>
  <si>
    <t>Air cooled chillers and packaged units with gas heating.</t>
  </si>
  <si>
    <t>Input cells shaded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</si>
</sst>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5" fillId="0" borderId="0" xfId="0" applyFon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0" xfId="0" applyFont="1"/>
    <xf numFmtId="0" fontId="6" fillId="0" borderId="0" xfId="0" applyFont="1"/>
    <xf numFmtId="0" fontId="7" fillId="0" borderId="0" xfId="0" applyFont="1"/>
    <xf numFmtId="3" fontId="0" fillId="0" borderId="1" xfId="0" applyNumberFormat="1" applyBorder="1"/>
    <xf numFmtId="164" fontId="0" fillId="3" borderId="1" xfId="1" applyNumberFormat="1" applyFont="1" applyFill="1" applyBorder="1"/>
    <xf numFmtId="43" fontId="0" fillId="3" borderId="1" xfId="1" applyFon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8" fillId="0" borderId="0" xfId="0" applyFont="1" applyFill="1"/>
    <xf numFmtId="0" fontId="8" fillId="0" borderId="0" xfId="0" applyFont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164" fontId="0" fillId="3" borderId="2" xfId="1" applyNumberFormat="1" applyFont="1" applyFill="1" applyBorder="1"/>
    <xf numFmtId="43" fontId="0" fillId="3" borderId="2" xfId="1" applyFont="1" applyFill="1" applyBorder="1"/>
    <xf numFmtId="0" fontId="0" fillId="3" borderId="2" xfId="0" applyFill="1" applyBorder="1"/>
    <xf numFmtId="164" fontId="0" fillId="0" borderId="2" xfId="1" applyNumberFormat="1" applyFont="1" applyBorder="1"/>
    <xf numFmtId="9" fontId="0" fillId="0" borderId="2" xfId="2" applyNumberFormat="1" applyFont="1" applyBorder="1"/>
    <xf numFmtId="164" fontId="0" fillId="0" borderId="2" xfId="0" applyNumberFormat="1" applyBorder="1"/>
    <xf numFmtId="0" fontId="9" fillId="2" borderId="11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0" fontId="0" fillId="0" borderId="14" xfId="0" applyBorder="1"/>
    <xf numFmtId="164" fontId="0" fillId="3" borderId="3" xfId="1" applyNumberFormat="1" applyFont="1" applyFill="1" applyBorder="1"/>
    <xf numFmtId="43" fontId="0" fillId="3" borderId="3" xfId="1" applyFont="1" applyFill="1" applyBorder="1"/>
    <xf numFmtId="0" fontId="0" fillId="3" borderId="3" xfId="0" applyFill="1" applyBorder="1"/>
    <xf numFmtId="164" fontId="0" fillId="0" borderId="3" xfId="1" applyNumberFormat="1" applyFont="1" applyBorder="1"/>
    <xf numFmtId="164" fontId="0" fillId="0" borderId="3" xfId="0" applyNumberFormat="1" applyBorder="1"/>
    <xf numFmtId="0" fontId="2" fillId="0" borderId="11" xfId="0" applyFont="1" applyBorder="1"/>
    <xf numFmtId="164" fontId="2" fillId="0" borderId="12" xfId="0" applyNumberFormat="1" applyFont="1" applyBorder="1"/>
    <xf numFmtId="0" fontId="2" fillId="0" borderId="12" xfId="0" applyFont="1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7" xfId="0" applyNumberFormat="1" applyBorder="1"/>
    <xf numFmtId="165" fontId="0" fillId="0" borderId="7" xfId="2" applyNumberFormat="1" applyFont="1" applyBorder="1"/>
    <xf numFmtId="9" fontId="0" fillId="0" borderId="1" xfId="2" applyFont="1" applyBorder="1"/>
    <xf numFmtId="0" fontId="6" fillId="3" borderId="1" xfId="0" applyFont="1" applyFill="1" applyBorder="1" applyAlignment="1">
      <alignment wrapText="1"/>
    </xf>
    <xf numFmtId="9" fontId="0" fillId="3" borderId="1" xfId="0" applyNumberFormat="1" applyFill="1" applyBorder="1"/>
    <xf numFmtId="0" fontId="12" fillId="0" borderId="0" xfId="0" applyFont="1"/>
    <xf numFmtId="0" fontId="13" fillId="0" borderId="0" xfId="0" applyFont="1"/>
    <xf numFmtId="0" fontId="0" fillId="3" borderId="5" xfId="0" applyFill="1" applyBorder="1"/>
    <xf numFmtId="0" fontId="6" fillId="0" borderId="0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Fill="1" applyBorder="1" applyAlignment="1"/>
    <xf numFmtId="0" fontId="6" fillId="0" borderId="0" xfId="0" applyFont="1" applyFill="1" applyBorder="1" applyAlignment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164" fontId="0" fillId="0" borderId="10" xfId="0" applyNumberFormat="1" applyBorder="1"/>
    <xf numFmtId="0" fontId="10" fillId="0" borderId="0" xfId="0" applyFont="1"/>
    <xf numFmtId="164" fontId="2" fillId="0" borderId="13" xfId="0" applyNumberFormat="1" applyFont="1" applyBorder="1"/>
    <xf numFmtId="0" fontId="0" fillId="0" borderId="15" xfId="0" applyBorder="1" applyAlignment="1">
      <alignment wrapText="1"/>
    </xf>
    <xf numFmtId="164" fontId="0" fillId="0" borderId="16" xfId="0" applyNumberFormat="1" applyBorder="1"/>
    <xf numFmtId="164" fontId="0" fillId="0" borderId="17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3" fontId="0" fillId="3" borderId="5" xfId="0" applyNumberFormat="1" applyFill="1" applyBorder="1"/>
    <xf numFmtId="3" fontId="0" fillId="0" borderId="5" xfId="0" applyNumberFormat="1" applyBorder="1"/>
    <xf numFmtId="165" fontId="0" fillId="0" borderId="8" xfId="2" applyNumberFormat="1" applyFont="1" applyBorder="1"/>
    <xf numFmtId="0" fontId="2" fillId="2" borderId="7" xfId="0" applyFont="1" applyFill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16" xfId="0" applyBorder="1"/>
    <xf numFmtId="2" fontId="0" fillId="0" borderId="16" xfId="0" applyNumberFormat="1" applyBorder="1"/>
    <xf numFmtId="0" fontId="0" fillId="0" borderId="4" xfId="0" applyFont="1" applyBorder="1" applyAlignment="1">
      <alignment wrapText="1"/>
    </xf>
    <xf numFmtId="0" fontId="0" fillId="0" borderId="6" xfId="0" applyFont="1" applyBorder="1" applyAlignment="1">
      <alignment wrapText="1"/>
    </xf>
    <xf numFmtId="2" fontId="0" fillId="0" borderId="7" xfId="0" applyNumberFormat="1" applyBorder="1"/>
    <xf numFmtId="0" fontId="2" fillId="2" borderId="8" xfId="0" applyFont="1" applyFill="1" applyBorder="1" applyAlignment="1">
      <alignment wrapText="1"/>
    </xf>
    <xf numFmtId="0" fontId="0" fillId="0" borderId="15" xfId="0" applyBorder="1"/>
    <xf numFmtId="9" fontId="0" fillId="0" borderId="16" xfId="2" applyFont="1" applyBorder="1"/>
    <xf numFmtId="9" fontId="0" fillId="0" borderId="17" xfId="2" applyFont="1" applyBorder="1"/>
    <xf numFmtId="9" fontId="0" fillId="0" borderId="5" xfId="2" applyFont="1" applyBorder="1"/>
    <xf numFmtId="0" fontId="0" fillId="0" borderId="6" xfId="0" applyBorder="1"/>
    <xf numFmtId="9" fontId="0" fillId="0" borderId="7" xfId="2" applyFont="1" applyBorder="1"/>
    <xf numFmtId="9" fontId="0" fillId="0" borderId="8" xfId="2" applyFont="1" applyBorder="1"/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</cellXfs>
  <cellStyles count="55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9"/>
  <sheetViews>
    <sheetView showGridLines="0" tabSelected="1" zoomScale="125" zoomScaleNormal="125" zoomScalePageLayoutView="125" workbookViewId="0">
      <selection activeCell="F12" sqref="F12"/>
    </sheetView>
  </sheetViews>
  <sheetFormatPr defaultColWidth="11.19921875" defaultRowHeight="15.6" x14ac:dyDescent="0.3"/>
  <cols>
    <col min="1" max="1" width="20.69921875" customWidth="1"/>
    <col min="2" max="5" width="10.5" customWidth="1"/>
    <col min="6" max="6" width="10.796875" customWidth="1"/>
    <col min="7" max="12" width="10.5" customWidth="1"/>
  </cols>
  <sheetData>
    <row r="1" spans="1:12" ht="21" x14ac:dyDescent="0.4">
      <c r="A1" s="53" t="s">
        <v>22</v>
      </c>
    </row>
    <row r="2" spans="1:12" x14ac:dyDescent="0.3">
      <c r="A2" s="54" t="s">
        <v>52</v>
      </c>
      <c r="E2" s="9"/>
    </row>
    <row r="3" spans="1:12" x14ac:dyDescent="0.3">
      <c r="E3" s="9"/>
    </row>
    <row r="4" spans="1:12" x14ac:dyDescent="0.3">
      <c r="A4" s="8" t="s">
        <v>48</v>
      </c>
    </row>
    <row r="5" spans="1:12" x14ac:dyDescent="0.3">
      <c r="A5" s="8" t="s">
        <v>50</v>
      </c>
    </row>
    <row r="6" spans="1:12" x14ac:dyDescent="0.3">
      <c r="A6" s="8" t="s">
        <v>49</v>
      </c>
    </row>
    <row r="7" spans="1:12" x14ac:dyDescent="0.3">
      <c r="A7" s="8"/>
    </row>
    <row r="8" spans="1:12" x14ac:dyDescent="0.3">
      <c r="A8" s="13" t="s">
        <v>73</v>
      </c>
      <c r="B8" s="2"/>
    </row>
    <row r="9" spans="1:12" x14ac:dyDescent="0.3">
      <c r="A9" s="2"/>
    </row>
    <row r="10" spans="1:12" ht="18" x14ac:dyDescent="0.35">
      <c r="A10" s="15" t="s">
        <v>56</v>
      </c>
    </row>
    <row r="11" spans="1:12" ht="16.2" thickBot="1" x14ac:dyDescent="0.35"/>
    <row r="12" spans="1:12" s="1" customFormat="1" ht="63" thickBot="1" x14ac:dyDescent="0.35">
      <c r="A12" s="29" t="s">
        <v>0</v>
      </c>
      <c r="B12" s="30" t="s">
        <v>10</v>
      </c>
      <c r="C12" s="30" t="s">
        <v>27</v>
      </c>
      <c r="D12" s="30" t="s">
        <v>33</v>
      </c>
      <c r="E12" s="30" t="s">
        <v>11</v>
      </c>
      <c r="F12" s="30" t="s">
        <v>34</v>
      </c>
      <c r="G12" s="30" t="s">
        <v>30</v>
      </c>
      <c r="H12" s="30" t="s">
        <v>28</v>
      </c>
      <c r="I12" s="30" t="s">
        <v>29</v>
      </c>
      <c r="J12" s="30" t="s">
        <v>35</v>
      </c>
      <c r="K12" s="30" t="s">
        <v>36</v>
      </c>
      <c r="L12" s="31" t="s">
        <v>37</v>
      </c>
    </row>
    <row r="13" spans="1:12" x14ac:dyDescent="0.3">
      <c r="A13" s="22" t="s">
        <v>1</v>
      </c>
      <c r="B13" s="23">
        <v>20000</v>
      </c>
      <c r="C13" s="23" t="s">
        <v>26</v>
      </c>
      <c r="D13" s="24">
        <v>1</v>
      </c>
      <c r="E13" s="25">
        <f>12*5*52</f>
        <v>3120</v>
      </c>
      <c r="F13" s="26">
        <f>B13*D13*E13/1000</f>
        <v>62400</v>
      </c>
      <c r="G13" s="27">
        <f>IF(C13="25' two rows dim", Factors!B24,IF(C13="25' three rows dim",Factors!E24,0))</f>
        <v>0.49230769230769234</v>
      </c>
      <c r="H13" s="27">
        <f>IF(C13="25' two rows dim", Factors!C24,IF(C13="25' three rows dim",Factors!F24,0))</f>
        <v>0.42230769230769233</v>
      </c>
      <c r="I13" s="27">
        <f>IF(C13="25' two rows dim", Factors!D24,IF(C13="25' three rows dim",Factors!G24,0))</f>
        <v>0.5823076923076923</v>
      </c>
      <c r="J13" s="28">
        <f>F13*G13</f>
        <v>30720</v>
      </c>
      <c r="K13" s="28">
        <f>F13*H13</f>
        <v>26352</v>
      </c>
      <c r="L13" s="60">
        <f>F13*I13</f>
        <v>36336</v>
      </c>
    </row>
    <row r="14" spans="1:12" x14ac:dyDescent="0.3">
      <c r="A14" s="20" t="s">
        <v>2</v>
      </c>
      <c r="B14" s="11">
        <v>0</v>
      </c>
      <c r="C14" s="11"/>
      <c r="D14" s="12">
        <v>0</v>
      </c>
      <c r="E14" s="13">
        <f t="shared" ref="E14:E20" si="0">12*5*52</f>
        <v>3120</v>
      </c>
      <c r="F14" s="5">
        <f t="shared" ref="F14:F20" si="1">B14*D14*E14/1000</f>
        <v>0</v>
      </c>
      <c r="G14" s="27">
        <f>IF(C14="25' two rows dim", Factors!B25,IF(C14="25' three rows dim",Factors!E25,0))</f>
        <v>0</v>
      </c>
      <c r="H14" s="27">
        <f>IF(C14="25' two rows dim", Factors!C25,IF(C14="25' three rows dim",Factors!F25,0))</f>
        <v>0</v>
      </c>
      <c r="I14" s="27">
        <f>IF(C14="25' two rows dim", Factors!D25,IF(C14="25' three rows dim",Factors!G25,0))</f>
        <v>0</v>
      </c>
      <c r="J14" s="6">
        <f t="shared" ref="J14:J20" si="2">F14*G14</f>
        <v>0</v>
      </c>
      <c r="K14" s="28">
        <f t="shared" ref="K14:K20" si="3">F14*H14</f>
        <v>0</v>
      </c>
      <c r="L14" s="60">
        <f t="shared" ref="L14:L20" si="4">F14*I14</f>
        <v>0</v>
      </c>
    </row>
    <row r="15" spans="1:12" x14ac:dyDescent="0.3">
      <c r="A15" s="20" t="s">
        <v>3</v>
      </c>
      <c r="B15" s="11">
        <v>20000</v>
      </c>
      <c r="C15" s="11" t="s">
        <v>26</v>
      </c>
      <c r="D15" s="12">
        <v>1</v>
      </c>
      <c r="E15" s="13">
        <f t="shared" si="0"/>
        <v>3120</v>
      </c>
      <c r="F15" s="5">
        <f t="shared" si="1"/>
        <v>62400</v>
      </c>
      <c r="G15" s="27">
        <f>IF(C15="25' two rows dim", Factors!B26,IF(C15="25' three rows dim",Factors!E26,0))</f>
        <v>0.43846153846153846</v>
      </c>
      <c r="H15" s="27">
        <f>IF(C15="25' two rows dim", Factors!C26,IF(C15="25' three rows dim",Factors!F26,0))</f>
        <v>0.3784615384615384</v>
      </c>
      <c r="I15" s="27">
        <f>IF(C15="25' two rows dim", Factors!D26,IF(C15="25' three rows dim",Factors!G26,0))</f>
        <v>0.50846153846153852</v>
      </c>
      <c r="J15" s="6">
        <f t="shared" si="2"/>
        <v>27360</v>
      </c>
      <c r="K15" s="28">
        <f t="shared" si="3"/>
        <v>23615.999999999996</v>
      </c>
      <c r="L15" s="60">
        <f t="shared" si="4"/>
        <v>31728.000000000004</v>
      </c>
    </row>
    <row r="16" spans="1:12" x14ac:dyDescent="0.3">
      <c r="A16" s="20" t="s">
        <v>4</v>
      </c>
      <c r="B16" s="11">
        <v>0</v>
      </c>
      <c r="C16" s="11"/>
      <c r="D16" s="12">
        <v>0</v>
      </c>
      <c r="E16" s="13">
        <f t="shared" si="0"/>
        <v>3120</v>
      </c>
      <c r="F16" s="5">
        <f t="shared" si="1"/>
        <v>0</v>
      </c>
      <c r="G16" s="27">
        <f>IF(C16="25' two rows dim", Factors!B27,IF(C16="25' three rows dim",Factors!E27,0))</f>
        <v>0</v>
      </c>
      <c r="H16" s="27">
        <f>IF(C16="25' two rows dim", Factors!C27,IF(C16="25' three rows dim",Factors!F27,0))</f>
        <v>0</v>
      </c>
      <c r="I16" s="27">
        <f>IF(C16="25' two rows dim", Factors!D27,IF(C16="25' three rows dim",Factors!G27,0))</f>
        <v>0</v>
      </c>
      <c r="J16" s="6">
        <f t="shared" si="2"/>
        <v>0</v>
      </c>
      <c r="K16" s="28">
        <f t="shared" si="3"/>
        <v>0</v>
      </c>
      <c r="L16" s="60">
        <f t="shared" si="4"/>
        <v>0</v>
      </c>
    </row>
    <row r="17" spans="1:12" x14ac:dyDescent="0.3">
      <c r="A17" s="20" t="s">
        <v>5</v>
      </c>
      <c r="B17" s="11">
        <v>20000</v>
      </c>
      <c r="C17" s="11" t="s">
        <v>26</v>
      </c>
      <c r="D17" s="12">
        <v>1</v>
      </c>
      <c r="E17" s="13">
        <f t="shared" si="0"/>
        <v>3120</v>
      </c>
      <c r="F17" s="5">
        <f t="shared" si="1"/>
        <v>62400</v>
      </c>
      <c r="G17" s="27">
        <f>IF(C17="25' two rows dim", Factors!B28,IF(C17="25' three rows dim",Factors!E28,0))</f>
        <v>0.4</v>
      </c>
      <c r="H17" s="27">
        <f>IF(C17="25' two rows dim", Factors!C28,IF(C17="25' three rows dim",Factors!F28,0))</f>
        <v>0.32000000000000006</v>
      </c>
      <c r="I17" s="27">
        <f>IF(C17="25' two rows dim", Factors!D28,IF(C17="25' three rows dim",Factors!G28,0))</f>
        <v>0.48</v>
      </c>
      <c r="J17" s="6">
        <f t="shared" si="2"/>
        <v>24960</v>
      </c>
      <c r="K17" s="28">
        <f t="shared" si="3"/>
        <v>19968.000000000004</v>
      </c>
      <c r="L17" s="60">
        <f t="shared" si="4"/>
        <v>29952</v>
      </c>
    </row>
    <row r="18" spans="1:12" x14ac:dyDescent="0.3">
      <c r="A18" s="20" t="s">
        <v>6</v>
      </c>
      <c r="B18" s="11">
        <v>0</v>
      </c>
      <c r="C18" s="11"/>
      <c r="D18" s="12">
        <v>0</v>
      </c>
      <c r="E18" s="13">
        <f t="shared" si="0"/>
        <v>3120</v>
      </c>
      <c r="F18" s="5">
        <f t="shared" si="1"/>
        <v>0</v>
      </c>
      <c r="G18" s="27">
        <f>IF(C18="25' two rows dim", Factors!B29,IF(C18="25' three rows dim",Factors!E29,0))</f>
        <v>0</v>
      </c>
      <c r="H18" s="27">
        <f>IF(C18="25' two rows dim", Factors!C29,IF(C18="25' three rows dim",Factors!F29,0))</f>
        <v>0</v>
      </c>
      <c r="I18" s="27">
        <f>IF(C18="25' two rows dim", Factors!D29,IF(C18="25' three rows dim",Factors!G29,0))</f>
        <v>0</v>
      </c>
      <c r="J18" s="6">
        <f t="shared" si="2"/>
        <v>0</v>
      </c>
      <c r="K18" s="28">
        <f t="shared" si="3"/>
        <v>0</v>
      </c>
      <c r="L18" s="60">
        <f t="shared" si="4"/>
        <v>0</v>
      </c>
    </row>
    <row r="19" spans="1:12" x14ac:dyDescent="0.3">
      <c r="A19" s="20" t="s">
        <v>7</v>
      </c>
      <c r="B19" s="11">
        <v>20000</v>
      </c>
      <c r="C19" s="11" t="s">
        <v>26</v>
      </c>
      <c r="D19" s="12">
        <v>1</v>
      </c>
      <c r="E19" s="13">
        <f t="shared" si="0"/>
        <v>3120</v>
      </c>
      <c r="F19" s="5">
        <f t="shared" si="1"/>
        <v>62400</v>
      </c>
      <c r="G19" s="27">
        <f>IF(C19="25' two rows dim", Factors!B30,IF(C19="25' three rows dim",Factors!E30,0))</f>
        <v>0.43846153846153846</v>
      </c>
      <c r="H19" s="27">
        <f>IF(C19="25' two rows dim", Factors!C30,IF(C19="25' three rows dim",Factors!F30,0))</f>
        <v>0.3784615384615384</v>
      </c>
      <c r="I19" s="27">
        <f>IF(C19="25' two rows dim", Factors!D30,IF(C19="25' three rows dim",Factors!G30,0))</f>
        <v>0.50846153846153852</v>
      </c>
      <c r="J19" s="6">
        <f t="shared" si="2"/>
        <v>27360</v>
      </c>
      <c r="K19" s="28">
        <f t="shared" si="3"/>
        <v>23615.999999999996</v>
      </c>
      <c r="L19" s="60">
        <f t="shared" si="4"/>
        <v>31728.000000000004</v>
      </c>
    </row>
    <row r="20" spans="1:12" ht="16.2" thickBot="1" x14ac:dyDescent="0.35">
      <c r="A20" s="32" t="s">
        <v>8</v>
      </c>
      <c r="B20" s="33">
        <v>0</v>
      </c>
      <c r="C20" s="33"/>
      <c r="D20" s="34">
        <v>0</v>
      </c>
      <c r="E20" s="35">
        <f t="shared" si="0"/>
        <v>3120</v>
      </c>
      <c r="F20" s="36">
        <f t="shared" si="1"/>
        <v>0</v>
      </c>
      <c r="G20" s="27">
        <f>IF(C20="25' two rows dim", Factors!B31,IF(C20="25' three rows dim",Factors!E31,0))</f>
        <v>0</v>
      </c>
      <c r="H20" s="27">
        <f>IF(C20="25' two rows dim", Factors!C31,IF(C20="25' three rows dim",Factors!F31,0))</f>
        <v>0</v>
      </c>
      <c r="I20" s="27">
        <f>IF(C20="25' two rows dim", Factors!D31,IF(C20="25' three rows dim",Factors!G31,0))</f>
        <v>0</v>
      </c>
      <c r="J20" s="37">
        <f t="shared" si="2"/>
        <v>0</v>
      </c>
      <c r="K20" s="28">
        <f t="shared" si="3"/>
        <v>0</v>
      </c>
      <c r="L20" s="60">
        <f t="shared" si="4"/>
        <v>0</v>
      </c>
    </row>
    <row r="21" spans="1:12" ht="16.2" thickBot="1" x14ac:dyDescent="0.35">
      <c r="A21" s="38" t="s">
        <v>9</v>
      </c>
      <c r="B21" s="39">
        <f>SUM(B13:B20)</f>
        <v>80000</v>
      </c>
      <c r="C21" s="39"/>
      <c r="D21" s="40"/>
      <c r="E21" s="40"/>
      <c r="F21" s="39">
        <f>SUM(F13:F20)</f>
        <v>249600</v>
      </c>
      <c r="G21" s="40"/>
      <c r="H21" s="40"/>
      <c r="I21" s="40"/>
      <c r="J21" s="39">
        <f>SUM(J13:J20)</f>
        <v>110400</v>
      </c>
      <c r="K21" s="39">
        <f t="shared" ref="K21:L21" si="5">SUM(K13:K20)</f>
        <v>93552</v>
      </c>
      <c r="L21" s="62">
        <f t="shared" si="5"/>
        <v>129744</v>
      </c>
    </row>
    <row r="24" spans="1:12" ht="18" x14ac:dyDescent="0.35">
      <c r="A24" s="16" t="s">
        <v>57</v>
      </c>
    </row>
    <row r="25" spans="1:12" ht="16.2" thickBot="1" x14ac:dyDescent="0.35">
      <c r="A25" s="3"/>
    </row>
    <row r="26" spans="1:12" ht="16.2" thickBot="1" x14ac:dyDescent="0.35">
      <c r="A26" s="57" t="s">
        <v>32</v>
      </c>
      <c r="B26" s="58" t="s">
        <v>31</v>
      </c>
      <c r="C26" s="58" t="s">
        <v>23</v>
      </c>
      <c r="D26" s="59" t="s">
        <v>24</v>
      </c>
      <c r="E26" s="51"/>
    </row>
    <row r="27" spans="1:12" ht="31.2" x14ac:dyDescent="0.3">
      <c r="A27" s="63" t="s">
        <v>12</v>
      </c>
      <c r="B27" s="64">
        <f>J21</f>
        <v>110400</v>
      </c>
      <c r="C27" s="64">
        <f>K21</f>
        <v>93552</v>
      </c>
      <c r="D27" s="65">
        <f>L21</f>
        <v>129744</v>
      </c>
    </row>
    <row r="28" spans="1:12" ht="46.8" x14ac:dyDescent="0.3">
      <c r="A28" s="41" t="s">
        <v>59</v>
      </c>
      <c r="B28" s="13">
        <v>0.14000000000000001</v>
      </c>
      <c r="C28" s="13">
        <v>0.14000000000000001</v>
      </c>
      <c r="D28" s="50">
        <v>0.14000000000000001</v>
      </c>
    </row>
    <row r="29" spans="1:12" ht="46.8" x14ac:dyDescent="0.3">
      <c r="A29" s="41" t="s">
        <v>60</v>
      </c>
      <c r="B29" s="13">
        <v>-0.3</v>
      </c>
      <c r="C29" s="13">
        <v>-0.3</v>
      </c>
      <c r="D29" s="50">
        <v>-0.3</v>
      </c>
    </row>
    <row r="30" spans="1:12" ht="31.2" x14ac:dyDescent="0.3">
      <c r="A30" s="41" t="s">
        <v>61</v>
      </c>
      <c r="B30" s="6">
        <f>B27*B28</f>
        <v>15456.000000000002</v>
      </c>
      <c r="C30" s="6">
        <f>C27*C28</f>
        <v>13097.28</v>
      </c>
      <c r="D30" s="66">
        <f>D27*D28</f>
        <v>18164.160000000003</v>
      </c>
    </row>
    <row r="31" spans="1:12" ht="31.8" thickBot="1" x14ac:dyDescent="0.35">
      <c r="A31" s="42" t="s">
        <v>62</v>
      </c>
      <c r="B31" s="43">
        <f>B27*B29</f>
        <v>-33120</v>
      </c>
      <c r="C31" s="43">
        <f t="shared" ref="C31:D31" si="6">C27*C29</f>
        <v>-28065.599999999999</v>
      </c>
      <c r="D31" s="67">
        <f t="shared" si="6"/>
        <v>-38923.199999999997</v>
      </c>
    </row>
    <row r="32" spans="1:12" x14ac:dyDescent="0.3">
      <c r="A32" s="17"/>
      <c r="B32" s="18"/>
      <c r="C32" s="19"/>
      <c r="D32" s="19"/>
    </row>
    <row r="34" spans="1:4" ht="18" x14ac:dyDescent="0.35">
      <c r="A34" s="16" t="s">
        <v>58</v>
      </c>
    </row>
    <row r="35" spans="1:4" ht="16.2" thickBot="1" x14ac:dyDescent="0.35">
      <c r="A35" s="3"/>
    </row>
    <row r="36" spans="1:4" ht="16.2" thickBot="1" x14ac:dyDescent="0.35">
      <c r="A36" s="57" t="s">
        <v>32</v>
      </c>
      <c r="B36" s="58" t="s">
        <v>31</v>
      </c>
      <c r="C36" s="58" t="s">
        <v>23</v>
      </c>
      <c r="D36" s="59" t="s">
        <v>24</v>
      </c>
    </row>
    <row r="37" spans="1:4" ht="31.2" x14ac:dyDescent="0.3">
      <c r="A37" s="63" t="s">
        <v>13</v>
      </c>
      <c r="B37" s="68">
        <v>800000</v>
      </c>
      <c r="C37" s="68">
        <v>800000</v>
      </c>
      <c r="D37" s="69">
        <v>800000</v>
      </c>
    </row>
    <row r="38" spans="1:4" x14ac:dyDescent="0.3">
      <c r="A38" s="41" t="s">
        <v>14</v>
      </c>
      <c r="B38" s="14">
        <v>200000</v>
      </c>
      <c r="C38" s="14">
        <v>200000</v>
      </c>
      <c r="D38" s="70">
        <v>200000</v>
      </c>
    </row>
    <row r="39" spans="1:4" ht="31.2" x14ac:dyDescent="0.3">
      <c r="A39" s="41" t="s">
        <v>15</v>
      </c>
      <c r="B39" s="10">
        <f>SUM(B37:B38)</f>
        <v>1000000</v>
      </c>
      <c r="C39" s="10">
        <f t="shared" ref="C39:D39" si="7">SUM(C37:C38)</f>
        <v>1000000</v>
      </c>
      <c r="D39" s="71">
        <f t="shared" si="7"/>
        <v>1000000</v>
      </c>
    </row>
    <row r="40" spans="1:4" ht="31.2" x14ac:dyDescent="0.3">
      <c r="A40" s="41" t="s">
        <v>16</v>
      </c>
      <c r="B40" s="6">
        <f>B31+B30+B27</f>
        <v>92736</v>
      </c>
      <c r="C40" s="6">
        <f t="shared" ref="C40:D40" si="8">C31+C30+C27</f>
        <v>78583.680000000008</v>
      </c>
      <c r="D40" s="66">
        <f t="shared" si="8"/>
        <v>108984.96000000001</v>
      </c>
    </row>
    <row r="41" spans="1:4" ht="16.2" thickBot="1" x14ac:dyDescent="0.35">
      <c r="A41" s="42" t="s">
        <v>17</v>
      </c>
      <c r="B41" s="44">
        <f>B40/B39</f>
        <v>9.2735999999999999E-2</v>
      </c>
      <c r="C41" s="44">
        <f t="shared" ref="C41:D41" si="9">C40/C39</f>
        <v>7.8583680000000003E-2</v>
      </c>
      <c r="D41" s="72">
        <f t="shared" si="9"/>
        <v>0.10898496000000001</v>
      </c>
    </row>
    <row r="44" spans="1:4" x14ac:dyDescent="0.3">
      <c r="A44" s="55" t="s">
        <v>44</v>
      </c>
    </row>
    <row r="45" spans="1:4" x14ac:dyDescent="0.3">
      <c r="A45" s="56" t="s">
        <v>47</v>
      </c>
    </row>
    <row r="46" spans="1:4" x14ac:dyDescent="0.3">
      <c r="A46" s="8" t="s">
        <v>51</v>
      </c>
    </row>
    <row r="47" spans="1:4" x14ac:dyDescent="0.3">
      <c r="A47" s="8" t="s">
        <v>70</v>
      </c>
    </row>
    <row r="48" spans="1:4" x14ac:dyDescent="0.3">
      <c r="A48" s="8" t="s">
        <v>54</v>
      </c>
    </row>
    <row r="49" spans="1:1" x14ac:dyDescent="0.3">
      <c r="A49" s="8" t="s">
        <v>55</v>
      </c>
    </row>
  </sheetData>
  <phoneticPr fontId="20" type="noConversion"/>
  <pageMargins left="0.75" right="0.75" top="1" bottom="1" header="0.5" footer="0.5"/>
  <pageSetup scale="61" orientation="portrait" horizontalDpi="4294967292" verticalDpi="4294967292"/>
  <ignoredErrors>
    <ignoredError sqref="G14:I14 G16:I16 G18:H18 G20:I20 I18" emptyCellReference="1"/>
  </ignoredErrors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Factors!$B$6:$C$6</xm:f>
          </x14:formula1>
          <xm:sqref>C14:C20</xm:sqref>
        </x14:dataValidation>
        <x14:dataValidation type="list" allowBlank="1" showInputMessage="1" showErrorMessage="1">
          <x14:formula1>
            <xm:f>Factors!$K$5:$L$5</xm:f>
          </x14:formula1>
          <xm:sqref>C13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1"/>
  <sheetViews>
    <sheetView showGridLines="0" zoomScale="125" zoomScaleNormal="125" zoomScalePageLayoutView="125" workbookViewId="0">
      <selection activeCell="I43" sqref="I43"/>
    </sheetView>
  </sheetViews>
  <sheetFormatPr defaultColWidth="11.19921875" defaultRowHeight="15.6" x14ac:dyDescent="0.3"/>
  <cols>
    <col min="1" max="1" width="20.796875" customWidth="1"/>
  </cols>
  <sheetData>
    <row r="1" spans="1:12" ht="18" x14ac:dyDescent="0.35">
      <c r="A1" s="52" t="s">
        <v>53</v>
      </c>
    </row>
    <row r="3" spans="1:12" x14ac:dyDescent="0.3">
      <c r="A3" s="3" t="s">
        <v>45</v>
      </c>
    </row>
    <row r="4" spans="1:12" ht="16.2" thickBot="1" x14ac:dyDescent="0.35">
      <c r="A4" s="49" t="s">
        <v>67</v>
      </c>
    </row>
    <row r="5" spans="1:12" ht="30" customHeight="1" x14ac:dyDescent="0.3">
      <c r="A5" s="92" t="s">
        <v>0</v>
      </c>
      <c r="B5" s="97" t="s">
        <v>25</v>
      </c>
      <c r="C5" s="98"/>
      <c r="D5" s="98"/>
      <c r="E5" s="97" t="s">
        <v>26</v>
      </c>
      <c r="F5" s="98"/>
      <c r="G5" s="99"/>
      <c r="K5" s="61" t="s">
        <v>25</v>
      </c>
      <c r="L5" s="61" t="s">
        <v>26</v>
      </c>
    </row>
    <row r="6" spans="1:12" s="1" customFormat="1" ht="16.2" thickBot="1" x14ac:dyDescent="0.35">
      <c r="A6" s="93"/>
      <c r="B6" s="73" t="s">
        <v>39</v>
      </c>
      <c r="C6" s="73" t="s">
        <v>23</v>
      </c>
      <c r="D6" s="73" t="s">
        <v>24</v>
      </c>
      <c r="E6" s="73" t="s">
        <v>39</v>
      </c>
      <c r="F6" s="73" t="s">
        <v>23</v>
      </c>
      <c r="G6" s="80" t="s">
        <v>24</v>
      </c>
    </row>
    <row r="7" spans="1:12" x14ac:dyDescent="0.3">
      <c r="A7" s="81" t="s">
        <v>1</v>
      </c>
      <c r="B7" s="82">
        <v>0.31</v>
      </c>
      <c r="C7" s="82">
        <v>0.25</v>
      </c>
      <c r="D7" s="82">
        <v>0.39</v>
      </c>
      <c r="E7" s="82">
        <v>0.34</v>
      </c>
      <c r="F7" s="82">
        <v>0.27</v>
      </c>
      <c r="G7" s="83">
        <v>0.43</v>
      </c>
    </row>
    <row r="8" spans="1:12" x14ac:dyDescent="0.3">
      <c r="A8" s="20" t="s">
        <v>2</v>
      </c>
      <c r="B8" s="45">
        <f>AVERAGE(B7,B9)</f>
        <v>0.27500000000000002</v>
      </c>
      <c r="C8" s="45">
        <f t="shared" ref="C8:D8" si="0">AVERAGE(C7,C9)</f>
        <v>0.22</v>
      </c>
      <c r="D8" s="45">
        <f t="shared" si="0"/>
        <v>0.34499999999999997</v>
      </c>
      <c r="E8" s="45">
        <f>AVERAGE(E7,E9)</f>
        <v>0.30500000000000005</v>
      </c>
      <c r="F8" s="45">
        <f t="shared" ref="F8:G8" si="1">AVERAGE(F7,F9)</f>
        <v>0.24</v>
      </c>
      <c r="G8" s="84">
        <f t="shared" si="1"/>
        <v>0.38500000000000001</v>
      </c>
    </row>
    <row r="9" spans="1:12" x14ac:dyDescent="0.3">
      <c r="A9" s="20" t="s">
        <v>3</v>
      </c>
      <c r="B9" s="45">
        <v>0.24</v>
      </c>
      <c r="C9" s="45">
        <v>0.19</v>
      </c>
      <c r="D9" s="45">
        <v>0.3</v>
      </c>
      <c r="E9" s="45">
        <v>0.27</v>
      </c>
      <c r="F9" s="45">
        <v>0.21</v>
      </c>
      <c r="G9" s="84">
        <v>0.34</v>
      </c>
    </row>
    <row r="10" spans="1:12" x14ac:dyDescent="0.3">
      <c r="A10" s="20" t="s">
        <v>4</v>
      </c>
      <c r="B10" s="45">
        <f>AVERAGE(B9,B11)</f>
        <v>0.215</v>
      </c>
      <c r="C10" s="45">
        <f t="shared" ref="C10:D10" si="2">AVERAGE(C9,C11)</f>
        <v>0.155</v>
      </c>
      <c r="D10" s="45">
        <f t="shared" si="2"/>
        <v>0.28000000000000003</v>
      </c>
      <c r="E10" s="45">
        <f>AVERAGE(E9,E11)</f>
        <v>0.245</v>
      </c>
      <c r="F10" s="45">
        <f t="shared" ref="F10:G10" si="3">AVERAGE(F9,F11)</f>
        <v>0.17499999999999999</v>
      </c>
      <c r="G10" s="84">
        <f t="shared" si="3"/>
        <v>0.32</v>
      </c>
    </row>
    <row r="11" spans="1:12" x14ac:dyDescent="0.3">
      <c r="A11" s="20" t="s">
        <v>5</v>
      </c>
      <c r="B11" s="45">
        <v>0.19</v>
      </c>
      <c r="C11" s="45">
        <v>0.12</v>
      </c>
      <c r="D11" s="45">
        <v>0.26</v>
      </c>
      <c r="E11" s="45">
        <v>0.22</v>
      </c>
      <c r="F11" s="45">
        <v>0.14000000000000001</v>
      </c>
      <c r="G11" s="84">
        <v>0.3</v>
      </c>
    </row>
    <row r="12" spans="1:12" x14ac:dyDescent="0.3">
      <c r="A12" s="20" t="s">
        <v>6</v>
      </c>
      <c r="B12" s="45">
        <f>AVERAGE(B11,B13)</f>
        <v>0.215</v>
      </c>
      <c r="C12" s="45">
        <f t="shared" ref="C12:D12" si="4">AVERAGE(C11,C13)</f>
        <v>0.155</v>
      </c>
      <c r="D12" s="45">
        <f t="shared" si="4"/>
        <v>0.28000000000000003</v>
      </c>
      <c r="E12" s="45">
        <f>AVERAGE(E11,E13)</f>
        <v>0.245</v>
      </c>
      <c r="F12" s="45">
        <f t="shared" ref="F12:G12" si="5">AVERAGE(F11,F13)</f>
        <v>0.17499999999999999</v>
      </c>
      <c r="G12" s="84">
        <f t="shared" si="5"/>
        <v>0.32</v>
      </c>
    </row>
    <row r="13" spans="1:12" x14ac:dyDescent="0.3">
      <c r="A13" s="20" t="s">
        <v>7</v>
      </c>
      <c r="B13" s="45">
        <v>0.24</v>
      </c>
      <c r="C13" s="45">
        <v>0.19</v>
      </c>
      <c r="D13" s="45">
        <v>0.3</v>
      </c>
      <c r="E13" s="45">
        <v>0.27</v>
      </c>
      <c r="F13" s="45">
        <v>0.21</v>
      </c>
      <c r="G13" s="84">
        <v>0.34</v>
      </c>
    </row>
    <row r="14" spans="1:12" ht="16.2" thickBot="1" x14ac:dyDescent="0.35">
      <c r="A14" s="85" t="s">
        <v>8</v>
      </c>
      <c r="B14" s="86">
        <f>AVERAGE(B13,B7)</f>
        <v>0.27500000000000002</v>
      </c>
      <c r="C14" s="86">
        <f t="shared" ref="C14:D14" si="6">AVERAGE(C13,C7)</f>
        <v>0.22</v>
      </c>
      <c r="D14" s="86">
        <f t="shared" si="6"/>
        <v>0.34499999999999997</v>
      </c>
      <c r="E14" s="86">
        <f>AVERAGE(E13,E7)</f>
        <v>0.30500000000000005</v>
      </c>
      <c r="F14" s="86">
        <f t="shared" ref="F14:G14" si="7">AVERAGE(F13,F7)</f>
        <v>0.24</v>
      </c>
      <c r="G14" s="87">
        <f t="shared" si="7"/>
        <v>0.38500000000000001</v>
      </c>
    </row>
    <row r="17" spans="1:7" x14ac:dyDescent="0.3">
      <c r="A17" s="3" t="s">
        <v>46</v>
      </c>
    </row>
    <row r="18" spans="1:7" x14ac:dyDescent="0.3">
      <c r="A18" s="48" t="s">
        <v>65</v>
      </c>
    </row>
    <row r="19" spans="1:7" x14ac:dyDescent="0.3">
      <c r="A19" s="48"/>
    </row>
    <row r="20" spans="1:7" ht="46.8" x14ac:dyDescent="0.3">
      <c r="A20" s="46" t="s">
        <v>43</v>
      </c>
      <c r="B20" s="47">
        <v>1.3</v>
      </c>
    </row>
    <row r="21" spans="1:7" ht="16.2" thickBot="1" x14ac:dyDescent="0.35">
      <c r="A21" s="7"/>
    </row>
    <row r="22" spans="1:7" x14ac:dyDescent="0.3">
      <c r="A22" s="92" t="s">
        <v>0</v>
      </c>
      <c r="B22" s="97" t="s">
        <v>25</v>
      </c>
      <c r="C22" s="98"/>
      <c r="D22" s="98"/>
      <c r="E22" s="97" t="s">
        <v>26</v>
      </c>
      <c r="F22" s="98"/>
      <c r="G22" s="99"/>
    </row>
    <row r="23" spans="1:7" ht="16.2" thickBot="1" x14ac:dyDescent="0.35">
      <c r="A23" s="93"/>
      <c r="B23" s="73" t="s">
        <v>39</v>
      </c>
      <c r="C23" s="73" t="s">
        <v>23</v>
      </c>
      <c r="D23" s="73" t="s">
        <v>24</v>
      </c>
      <c r="E23" s="73" t="s">
        <v>39</v>
      </c>
      <c r="F23" s="73" t="s">
        <v>23</v>
      </c>
      <c r="G23" s="80" t="s">
        <v>24</v>
      </c>
    </row>
    <row r="24" spans="1:7" x14ac:dyDescent="0.3">
      <c r="A24" s="81" t="s">
        <v>1</v>
      </c>
      <c r="B24" s="82">
        <f t="shared" ref="B24:B31" si="8">(1-((1-B7)/(1*$B$20)))</f>
        <v>0.46923076923076934</v>
      </c>
      <c r="C24" s="82">
        <f t="shared" ref="C24:C31" si="9">B24-(B7-C7)</f>
        <v>0.40923076923076934</v>
      </c>
      <c r="D24" s="82">
        <f t="shared" ref="D24:D31" si="10">B24+(D7-B7)</f>
        <v>0.54923076923076941</v>
      </c>
      <c r="E24" s="82">
        <f t="shared" ref="E24:E31" si="11">(1-((1-E7)/(1*$B$20)))</f>
        <v>0.49230769230769234</v>
      </c>
      <c r="F24" s="82">
        <f t="shared" ref="F24:F31" si="12">E24-(E7-F7)</f>
        <v>0.42230769230769233</v>
      </c>
      <c r="G24" s="83">
        <f t="shared" ref="G24:G31" si="13">E24+(G7-E7)</f>
        <v>0.5823076923076923</v>
      </c>
    </row>
    <row r="25" spans="1:7" x14ac:dyDescent="0.3">
      <c r="A25" s="20" t="s">
        <v>2</v>
      </c>
      <c r="B25" s="45">
        <f t="shared" si="8"/>
        <v>0.44230769230769229</v>
      </c>
      <c r="C25" s="45">
        <f t="shared" si="9"/>
        <v>0.38730769230769224</v>
      </c>
      <c r="D25" s="45">
        <f t="shared" si="10"/>
        <v>0.51230769230769224</v>
      </c>
      <c r="E25" s="45">
        <f t="shared" si="11"/>
        <v>0.4653846153846154</v>
      </c>
      <c r="F25" s="45">
        <f t="shared" si="12"/>
        <v>0.40038461538461534</v>
      </c>
      <c r="G25" s="84">
        <f t="shared" si="13"/>
        <v>0.54538461538461536</v>
      </c>
    </row>
    <row r="26" spans="1:7" x14ac:dyDescent="0.3">
      <c r="A26" s="20" t="s">
        <v>3</v>
      </c>
      <c r="B26" s="45">
        <f t="shared" si="8"/>
        <v>0.41538461538461535</v>
      </c>
      <c r="C26" s="45">
        <f t="shared" si="9"/>
        <v>0.36538461538461536</v>
      </c>
      <c r="D26" s="45">
        <f t="shared" si="10"/>
        <v>0.47538461538461535</v>
      </c>
      <c r="E26" s="45">
        <f t="shared" si="11"/>
        <v>0.43846153846153846</v>
      </c>
      <c r="F26" s="45">
        <f t="shared" si="12"/>
        <v>0.3784615384615384</v>
      </c>
      <c r="G26" s="84">
        <f t="shared" si="13"/>
        <v>0.50846153846153852</v>
      </c>
    </row>
    <row r="27" spans="1:7" x14ac:dyDescent="0.3">
      <c r="A27" s="20" t="s">
        <v>4</v>
      </c>
      <c r="B27" s="45">
        <f t="shared" si="8"/>
        <v>0.39615384615384619</v>
      </c>
      <c r="C27" s="45">
        <f t="shared" si="9"/>
        <v>0.33615384615384619</v>
      </c>
      <c r="D27" s="45">
        <f t="shared" si="10"/>
        <v>0.46115384615384625</v>
      </c>
      <c r="E27" s="45">
        <f t="shared" si="11"/>
        <v>0.4192307692307693</v>
      </c>
      <c r="F27" s="45">
        <f t="shared" si="12"/>
        <v>0.34923076923076929</v>
      </c>
      <c r="G27" s="84">
        <f t="shared" si="13"/>
        <v>0.49423076923076931</v>
      </c>
    </row>
    <row r="28" spans="1:7" x14ac:dyDescent="0.3">
      <c r="A28" s="20" t="s">
        <v>5</v>
      </c>
      <c r="B28" s="45">
        <f t="shared" si="8"/>
        <v>0.37692307692307692</v>
      </c>
      <c r="C28" s="45">
        <f t="shared" si="9"/>
        <v>0.30692307692307691</v>
      </c>
      <c r="D28" s="45">
        <f t="shared" si="10"/>
        <v>0.44692307692307692</v>
      </c>
      <c r="E28" s="45">
        <f t="shared" si="11"/>
        <v>0.4</v>
      </c>
      <c r="F28" s="45">
        <f t="shared" si="12"/>
        <v>0.32000000000000006</v>
      </c>
      <c r="G28" s="84">
        <f t="shared" si="13"/>
        <v>0.48</v>
      </c>
    </row>
    <row r="29" spans="1:7" x14ac:dyDescent="0.3">
      <c r="A29" s="20" t="s">
        <v>6</v>
      </c>
      <c r="B29" s="45">
        <f t="shared" si="8"/>
        <v>0.39615384615384619</v>
      </c>
      <c r="C29" s="45">
        <f t="shared" si="9"/>
        <v>0.33615384615384619</v>
      </c>
      <c r="D29" s="45">
        <f t="shared" si="10"/>
        <v>0.46115384615384625</v>
      </c>
      <c r="E29" s="45">
        <f t="shared" si="11"/>
        <v>0.4192307692307693</v>
      </c>
      <c r="F29" s="45">
        <f t="shared" si="12"/>
        <v>0.34923076923076929</v>
      </c>
      <c r="G29" s="84">
        <f t="shared" si="13"/>
        <v>0.49423076923076931</v>
      </c>
    </row>
    <row r="30" spans="1:7" x14ac:dyDescent="0.3">
      <c r="A30" s="20" t="s">
        <v>7</v>
      </c>
      <c r="B30" s="45">
        <f t="shared" si="8"/>
        <v>0.41538461538461535</v>
      </c>
      <c r="C30" s="45">
        <f t="shared" si="9"/>
        <v>0.36538461538461536</v>
      </c>
      <c r="D30" s="45">
        <f t="shared" si="10"/>
        <v>0.47538461538461535</v>
      </c>
      <c r="E30" s="45">
        <f t="shared" si="11"/>
        <v>0.43846153846153846</v>
      </c>
      <c r="F30" s="45">
        <f t="shared" si="12"/>
        <v>0.3784615384615384</v>
      </c>
      <c r="G30" s="84">
        <f t="shared" si="13"/>
        <v>0.50846153846153852</v>
      </c>
    </row>
    <row r="31" spans="1:7" ht="16.2" thickBot="1" x14ac:dyDescent="0.35">
      <c r="A31" s="85" t="s">
        <v>8</v>
      </c>
      <c r="B31" s="86">
        <f t="shared" si="8"/>
        <v>0.44230769230769229</v>
      </c>
      <c r="C31" s="86">
        <f t="shared" si="9"/>
        <v>0.38730769230769224</v>
      </c>
      <c r="D31" s="86">
        <f t="shared" si="10"/>
        <v>0.51230769230769224</v>
      </c>
      <c r="E31" s="86">
        <f t="shared" si="11"/>
        <v>0.4653846153846154</v>
      </c>
      <c r="F31" s="86">
        <f t="shared" si="12"/>
        <v>0.40038461538461534</v>
      </c>
      <c r="G31" s="87">
        <f t="shared" si="13"/>
        <v>0.54538461538461536</v>
      </c>
    </row>
    <row r="32" spans="1:7" x14ac:dyDescent="0.3">
      <c r="A32" s="19"/>
      <c r="B32" s="19"/>
      <c r="C32" s="19"/>
      <c r="D32" s="19"/>
      <c r="E32" s="19"/>
      <c r="F32" s="19"/>
      <c r="G32" s="19"/>
    </row>
    <row r="33" spans="1:7" x14ac:dyDescent="0.3">
      <c r="A33" s="19"/>
      <c r="B33" s="19"/>
      <c r="C33" s="19"/>
      <c r="D33" s="19"/>
      <c r="E33" s="19"/>
      <c r="F33" s="19"/>
      <c r="G33" s="19"/>
    </row>
    <row r="34" spans="1:7" x14ac:dyDescent="0.3">
      <c r="A34" s="3" t="s">
        <v>38</v>
      </c>
    </row>
    <row r="35" spans="1:7" ht="16.2" thickBot="1" x14ac:dyDescent="0.35">
      <c r="A35" s="48" t="s">
        <v>66</v>
      </c>
    </row>
    <row r="36" spans="1:7" ht="46.05" customHeight="1" x14ac:dyDescent="0.3">
      <c r="A36" s="95" t="s">
        <v>42</v>
      </c>
      <c r="B36" s="94" t="s">
        <v>41</v>
      </c>
      <c r="C36" s="94"/>
      <c r="D36" s="100" t="s">
        <v>40</v>
      </c>
      <c r="E36" s="100"/>
      <c r="F36" s="100"/>
      <c r="G36" s="101"/>
    </row>
    <row r="37" spans="1:7" ht="16.2" thickBot="1" x14ac:dyDescent="0.35">
      <c r="A37" s="96"/>
      <c r="B37" s="73" t="s">
        <v>63</v>
      </c>
      <c r="C37" s="73" t="s">
        <v>64</v>
      </c>
      <c r="D37" s="102"/>
      <c r="E37" s="102"/>
      <c r="F37" s="102"/>
      <c r="G37" s="103"/>
    </row>
    <row r="38" spans="1:7" ht="33" customHeight="1" x14ac:dyDescent="0.3">
      <c r="A38" s="74" t="s">
        <v>18</v>
      </c>
      <c r="B38" s="75">
        <v>0.14000000000000001</v>
      </c>
      <c r="C38" s="76">
        <v>-0.3</v>
      </c>
      <c r="D38" s="104" t="s">
        <v>69</v>
      </c>
      <c r="E38" s="104"/>
      <c r="F38" s="104"/>
      <c r="G38" s="105"/>
    </row>
    <row r="39" spans="1:7" x14ac:dyDescent="0.3">
      <c r="A39" s="77" t="s">
        <v>19</v>
      </c>
      <c r="B39" s="4">
        <v>0.01</v>
      </c>
      <c r="C39" s="4">
        <v>-0.13</v>
      </c>
      <c r="D39" s="88" t="s">
        <v>68</v>
      </c>
      <c r="E39" s="88"/>
      <c r="F39" s="88"/>
      <c r="G39" s="89"/>
    </row>
    <row r="40" spans="1:7" x14ac:dyDescent="0.3">
      <c r="A40" s="77" t="s">
        <v>20</v>
      </c>
      <c r="B40" s="4">
        <v>0.14000000000000001</v>
      </c>
      <c r="C40" s="4">
        <v>-0.04</v>
      </c>
      <c r="D40" s="88" t="s">
        <v>71</v>
      </c>
      <c r="E40" s="88"/>
      <c r="F40" s="88"/>
      <c r="G40" s="89"/>
    </row>
    <row r="41" spans="1:7" ht="33" customHeight="1" thickBot="1" x14ac:dyDescent="0.35">
      <c r="A41" s="78" t="s">
        <v>21</v>
      </c>
      <c r="B41" s="79">
        <v>0.2</v>
      </c>
      <c r="C41" s="21">
        <v>-0.11</v>
      </c>
      <c r="D41" s="90" t="s">
        <v>72</v>
      </c>
      <c r="E41" s="90"/>
      <c r="F41" s="90"/>
      <c r="G41" s="91"/>
    </row>
  </sheetData>
  <mergeCells count="13">
    <mergeCell ref="D40:G40"/>
    <mergeCell ref="D41:G41"/>
    <mergeCell ref="A22:A23"/>
    <mergeCell ref="A5:A6"/>
    <mergeCell ref="B36:C36"/>
    <mergeCell ref="A36:A37"/>
    <mergeCell ref="B5:D5"/>
    <mergeCell ref="E5:G5"/>
    <mergeCell ref="B22:D22"/>
    <mergeCell ref="E22:G22"/>
    <mergeCell ref="D36:G37"/>
    <mergeCell ref="D38:G38"/>
    <mergeCell ref="D39:G39"/>
  </mergeCells>
  <phoneticPr fontId="20" type="noConversion"/>
  <pageMargins left="0.75" right="0.75" top="1" bottom="1" header="0.5" footer="0.5"/>
  <pageSetup scale="8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Main</vt:lpstr>
      <vt:lpstr>Factors</vt:lpstr>
      <vt:lpstr>Factors!Print_Area</vt:lpstr>
      <vt:lpstr>Main!Print_Area</vt:lpstr>
    </vt:vector>
  </TitlesOfParts>
  <Company>LBNL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Mathew</dc:creator>
  <cp:lastModifiedBy>Shaylah Rigmaiden</cp:lastModifiedBy>
  <dcterms:created xsi:type="dcterms:W3CDTF">2017-06-19T19:06:02Z</dcterms:created>
  <dcterms:modified xsi:type="dcterms:W3CDTF">2017-10-04T22:13:47Z</dcterms:modified>
</cp:coreProperties>
</file>